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1420" windowHeight="12150"/>
  </bookViews>
  <sheets>
    <sheet name="TP計算" sheetId="2" r:id="rId1"/>
  </sheets>
  <calcPr calcId="125725"/>
</workbook>
</file>

<file path=xl/calcChain.xml><?xml version="1.0" encoding="utf-8"?>
<calcChain xmlns="http://schemas.openxmlformats.org/spreadsheetml/2006/main">
  <c r="S21" i="2"/>
  <c r="S19"/>
  <c r="S17"/>
  <c r="S15"/>
  <c r="S13"/>
  <c r="S11"/>
  <c r="S9"/>
  <c r="S7"/>
  <c r="S5"/>
  <c r="S3"/>
  <c r="P10"/>
  <c r="P13" s="1"/>
  <c r="P14" s="1"/>
  <c r="P9"/>
  <c r="P11" s="1"/>
  <c r="P12" s="1"/>
  <c r="P15"/>
  <c r="L21"/>
  <c r="L19"/>
  <c r="L17"/>
  <c r="L15"/>
  <c r="L13"/>
  <c r="L11"/>
  <c r="L9"/>
  <c r="L7"/>
  <c r="L5"/>
  <c r="L3"/>
  <c r="I21"/>
  <c r="I16"/>
  <c r="C8"/>
  <c r="C9" s="1"/>
  <c r="I11"/>
  <c r="I14" s="1"/>
  <c r="I15" s="1"/>
  <c r="I17" s="1"/>
  <c r="I10"/>
  <c r="I12" s="1"/>
  <c r="I13" s="1"/>
  <c r="C11"/>
  <c r="P16" l="1"/>
  <c r="T2" s="1"/>
  <c r="T3" s="1"/>
  <c r="T4" s="1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P18"/>
  <c r="P20" s="1"/>
  <c r="M2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C10"/>
  <c r="C12" s="1"/>
  <c r="F2" s="1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</calcChain>
</file>

<file path=xl/sharedStrings.xml><?xml version="1.0" encoding="utf-8"?>
<sst xmlns="http://schemas.openxmlformats.org/spreadsheetml/2006/main" count="125" uniqueCount="75">
  <si>
    <t>武器間隔</t>
    <rPh sb="0" eb="2">
      <t>ブキ</t>
    </rPh>
    <rPh sb="2" eb="4">
      <t>カンカク</t>
    </rPh>
    <phoneticPr fontId="1"/>
  </si>
  <si>
    <t>通常時ストアTP</t>
    <rPh sb="0" eb="2">
      <t>ツウジョウ</t>
    </rPh>
    <rPh sb="2" eb="3">
      <t>ジ</t>
    </rPh>
    <phoneticPr fontId="1"/>
  </si>
  <si>
    <t>WS時ストアTP</t>
    <rPh sb="2" eb="3">
      <t>ジ</t>
    </rPh>
    <phoneticPr fontId="1"/>
  </si>
  <si>
    <t>セーブTP</t>
    <phoneticPr fontId="1"/>
  </si>
  <si>
    <t>WSヒット数</t>
    <rPh sb="5" eb="6">
      <t>スウ</t>
    </rPh>
    <phoneticPr fontId="1"/>
  </si>
  <si>
    <t>基礎得TP</t>
    <rPh sb="0" eb="2">
      <t>キソ</t>
    </rPh>
    <rPh sb="2" eb="3">
      <t>エ</t>
    </rPh>
    <phoneticPr fontId="1"/>
  </si>
  <si>
    <t>通常時得TP</t>
    <rPh sb="0" eb="2">
      <t>ツウジョウ</t>
    </rPh>
    <rPh sb="2" eb="3">
      <t>ジ</t>
    </rPh>
    <rPh sb="3" eb="4">
      <t>エ</t>
    </rPh>
    <phoneticPr fontId="1"/>
  </si>
  <si>
    <t>WS時1Hit目得TP</t>
    <rPh sb="2" eb="3">
      <t>ジ</t>
    </rPh>
    <rPh sb="7" eb="8">
      <t>メ</t>
    </rPh>
    <rPh sb="8" eb="9">
      <t>エ</t>
    </rPh>
    <phoneticPr fontId="1"/>
  </si>
  <si>
    <t>WS時2Hit以降</t>
    <rPh sb="2" eb="3">
      <t>ジ</t>
    </rPh>
    <rPh sb="7" eb="9">
      <t>イコウ</t>
    </rPh>
    <phoneticPr fontId="1"/>
  </si>
  <si>
    <t>WS</t>
    <phoneticPr fontId="1"/>
  </si>
  <si>
    <t>1振り</t>
    <rPh sb="1" eb="2">
      <t>フ</t>
    </rPh>
    <phoneticPr fontId="1"/>
  </si>
  <si>
    <t>2振り</t>
    <rPh sb="1" eb="2">
      <t>フ</t>
    </rPh>
    <phoneticPr fontId="1"/>
  </si>
  <si>
    <t>3振り</t>
    <rPh sb="1" eb="2">
      <t>フ</t>
    </rPh>
    <phoneticPr fontId="1"/>
  </si>
  <si>
    <t>4振り</t>
    <rPh sb="1" eb="2">
      <t>フ</t>
    </rPh>
    <phoneticPr fontId="1"/>
  </si>
  <si>
    <t>5振り</t>
    <rPh sb="1" eb="2">
      <t>フ</t>
    </rPh>
    <phoneticPr fontId="1"/>
  </si>
  <si>
    <t>6振り</t>
    <rPh sb="1" eb="2">
      <t>フ</t>
    </rPh>
    <phoneticPr fontId="1"/>
  </si>
  <si>
    <t>7振り</t>
    <rPh sb="1" eb="2">
      <t>フ</t>
    </rPh>
    <phoneticPr fontId="1"/>
  </si>
  <si>
    <t>8振り</t>
    <rPh sb="1" eb="2">
      <t>フ</t>
    </rPh>
    <phoneticPr fontId="1"/>
  </si>
  <si>
    <t>9振り</t>
    <rPh sb="1" eb="2">
      <t>フ</t>
    </rPh>
    <phoneticPr fontId="1"/>
  </si>
  <si>
    <t>10振り</t>
    <rPh sb="2" eb="3">
      <t>フ</t>
    </rPh>
    <phoneticPr fontId="1"/>
  </si>
  <si>
    <t>WS得TP</t>
    <rPh sb="2" eb="3">
      <t>エ</t>
    </rPh>
    <phoneticPr fontId="1"/>
  </si>
  <si>
    <t>11振り</t>
    <rPh sb="2" eb="3">
      <t>フ</t>
    </rPh>
    <phoneticPr fontId="1"/>
  </si>
  <si>
    <t>12振り</t>
    <rPh sb="2" eb="3">
      <t>フ</t>
    </rPh>
    <phoneticPr fontId="1"/>
  </si>
  <si>
    <t>13振り</t>
    <rPh sb="2" eb="3">
      <t>フ</t>
    </rPh>
    <phoneticPr fontId="1"/>
  </si>
  <si>
    <t>14振り</t>
    <rPh sb="2" eb="3">
      <t>フ</t>
    </rPh>
    <phoneticPr fontId="1"/>
  </si>
  <si>
    <t>15振り</t>
    <rPh sb="2" eb="3">
      <t>フ</t>
    </rPh>
    <phoneticPr fontId="1"/>
  </si>
  <si>
    <t>16振り</t>
    <rPh sb="2" eb="3">
      <t>フ</t>
    </rPh>
    <phoneticPr fontId="1"/>
  </si>
  <si>
    <t>17振り</t>
    <rPh sb="2" eb="3">
      <t>フ</t>
    </rPh>
    <phoneticPr fontId="1"/>
  </si>
  <si>
    <t>18振り</t>
    <rPh sb="2" eb="3">
      <t>フ</t>
    </rPh>
    <phoneticPr fontId="1"/>
  </si>
  <si>
    <t>19振り</t>
    <rPh sb="2" eb="3">
      <t>フ</t>
    </rPh>
    <phoneticPr fontId="1"/>
  </si>
  <si>
    <t>20振り</t>
    <rPh sb="2" eb="3">
      <t>フ</t>
    </rPh>
    <phoneticPr fontId="1"/>
  </si>
  <si>
    <t>21振り</t>
    <rPh sb="2" eb="3">
      <t>フ</t>
    </rPh>
    <phoneticPr fontId="1"/>
  </si>
  <si>
    <t>22振り</t>
    <rPh sb="2" eb="3">
      <t>フ</t>
    </rPh>
    <phoneticPr fontId="1"/>
  </si>
  <si>
    <t>23振り</t>
    <rPh sb="2" eb="3">
      <t>フ</t>
    </rPh>
    <phoneticPr fontId="1"/>
  </si>
  <si>
    <t>24振り</t>
    <rPh sb="2" eb="3">
      <t>フ</t>
    </rPh>
    <phoneticPr fontId="1"/>
  </si>
  <si>
    <t>25振り</t>
    <rPh sb="2" eb="3">
      <t>フ</t>
    </rPh>
    <phoneticPr fontId="1"/>
  </si>
  <si>
    <t>26振り</t>
    <rPh sb="2" eb="3">
      <t>フ</t>
    </rPh>
    <phoneticPr fontId="1"/>
  </si>
  <si>
    <t>27振り</t>
    <rPh sb="2" eb="3">
      <t>フ</t>
    </rPh>
    <phoneticPr fontId="1"/>
  </si>
  <si>
    <t>28振り</t>
    <rPh sb="2" eb="3">
      <t>フ</t>
    </rPh>
    <phoneticPr fontId="1"/>
  </si>
  <si>
    <t>29振り</t>
    <rPh sb="2" eb="3">
      <t>フ</t>
    </rPh>
    <phoneticPr fontId="1"/>
  </si>
  <si>
    <t>30振り</t>
    <rPh sb="2" eb="3">
      <t>フ</t>
    </rPh>
    <phoneticPr fontId="1"/>
  </si>
  <si>
    <t>メイン武器間隔</t>
    <rPh sb="3" eb="5">
      <t>ブキ</t>
    </rPh>
    <rPh sb="5" eb="7">
      <t>カンカク</t>
    </rPh>
    <phoneticPr fontId="1"/>
  </si>
  <si>
    <t>サブ武器間隔</t>
    <rPh sb="2" eb="4">
      <t>ブキ</t>
    </rPh>
    <rPh sb="4" eb="6">
      <t>カンカク</t>
    </rPh>
    <phoneticPr fontId="1"/>
  </si>
  <si>
    <t>通常得TP</t>
    <rPh sb="0" eb="2">
      <t>ツウジョウ</t>
    </rPh>
    <rPh sb="2" eb="3">
      <t>エ</t>
    </rPh>
    <phoneticPr fontId="1"/>
  </si>
  <si>
    <t>WS基礎TP</t>
    <rPh sb="2" eb="4">
      <t>キソ</t>
    </rPh>
    <phoneticPr fontId="1"/>
  </si>
  <si>
    <t>WS1Hit目得TP</t>
    <rPh sb="6" eb="7">
      <t>メ</t>
    </rPh>
    <rPh sb="7" eb="8">
      <t>エ</t>
    </rPh>
    <phoneticPr fontId="1"/>
  </si>
  <si>
    <t>WS2Hit以降</t>
    <rPh sb="6" eb="8">
      <t>イコウ</t>
    </rPh>
    <phoneticPr fontId="1"/>
  </si>
  <si>
    <t>通常間隔</t>
    <rPh sb="0" eb="2">
      <t>ツウジョウ</t>
    </rPh>
    <rPh sb="2" eb="4">
      <t>カンカク</t>
    </rPh>
    <phoneticPr fontId="1"/>
  </si>
  <si>
    <t>WS間隔</t>
    <rPh sb="2" eb="4">
      <t>カンカク</t>
    </rPh>
    <phoneticPr fontId="1"/>
  </si>
  <si>
    <t>通常時二刀流</t>
    <rPh sb="0" eb="2">
      <t>ツウジョウ</t>
    </rPh>
    <rPh sb="2" eb="3">
      <t>ジ</t>
    </rPh>
    <rPh sb="3" eb="5">
      <t>ニトウ</t>
    </rPh>
    <rPh sb="5" eb="6">
      <t>リュウ</t>
    </rPh>
    <phoneticPr fontId="1"/>
  </si>
  <si>
    <t>WS時二刀流</t>
    <rPh sb="2" eb="3">
      <t>ジ</t>
    </rPh>
    <rPh sb="3" eb="5">
      <t>ニトウ</t>
    </rPh>
    <rPh sb="5" eb="6">
      <t>リュウ</t>
    </rPh>
    <phoneticPr fontId="1"/>
  </si>
  <si>
    <t>　　※サブHit数は除く</t>
    <rPh sb="8" eb="9">
      <t>スウ</t>
    </rPh>
    <rPh sb="10" eb="11">
      <t>ノゾ</t>
    </rPh>
    <phoneticPr fontId="1"/>
  </si>
  <si>
    <t>1ターン</t>
    <phoneticPr fontId="1"/>
  </si>
  <si>
    <t>2ターン</t>
    <phoneticPr fontId="1"/>
  </si>
  <si>
    <t>3ターン</t>
  </si>
  <si>
    <t>4ターン</t>
  </si>
  <si>
    <t>5ターン</t>
  </si>
  <si>
    <t>6ターン</t>
  </si>
  <si>
    <t>7ターン</t>
  </si>
  <si>
    <t>8ターン</t>
  </si>
  <si>
    <t>9ターン</t>
  </si>
  <si>
    <t>10ターン</t>
    <phoneticPr fontId="1"/>
  </si>
  <si>
    <t>両手用</t>
    <rPh sb="0" eb="2">
      <t>リョウテ</t>
    </rPh>
    <rPh sb="2" eb="3">
      <t>ヨウ</t>
    </rPh>
    <phoneticPr fontId="1"/>
  </si>
  <si>
    <t>二刀流用</t>
    <rPh sb="0" eb="3">
      <t>ニトウリュウ</t>
    </rPh>
    <rPh sb="3" eb="4">
      <t>ヨウ</t>
    </rPh>
    <phoneticPr fontId="1"/>
  </si>
  <si>
    <t>手裏剣間隔</t>
    <rPh sb="0" eb="3">
      <t>シュリケン</t>
    </rPh>
    <rPh sb="3" eb="5">
      <t>カンカク</t>
    </rPh>
    <phoneticPr fontId="1"/>
  </si>
  <si>
    <t>ターン内ヒット数</t>
    <rPh sb="3" eb="4">
      <t>ナイ</t>
    </rPh>
    <rPh sb="7" eb="8">
      <t>スウ</t>
    </rPh>
    <phoneticPr fontId="1"/>
  </si>
  <si>
    <t>打剣得TP</t>
    <rPh sb="0" eb="1">
      <t>ダ</t>
    </rPh>
    <rPh sb="1" eb="2">
      <t>ケン</t>
    </rPh>
    <rPh sb="2" eb="3">
      <t>エ</t>
    </rPh>
    <phoneticPr fontId="1"/>
  </si>
  <si>
    <t>打剣</t>
    <rPh sb="0" eb="1">
      <t>ダ</t>
    </rPh>
    <rPh sb="1" eb="2">
      <t>ケン</t>
    </rPh>
    <phoneticPr fontId="1"/>
  </si>
  <si>
    <t>格闘用</t>
    <rPh sb="0" eb="2">
      <t>カクトウ</t>
    </rPh>
    <rPh sb="2" eb="3">
      <t>ヨウ</t>
    </rPh>
    <phoneticPr fontId="1"/>
  </si>
  <si>
    <t>蹴撃得TP</t>
    <rPh sb="0" eb="1">
      <t>ケ</t>
    </rPh>
    <rPh sb="1" eb="2">
      <t>ゲキ</t>
    </rPh>
    <rPh sb="2" eb="3">
      <t>エ</t>
    </rPh>
    <phoneticPr fontId="1"/>
  </si>
  <si>
    <t>通常時MA</t>
    <rPh sb="0" eb="1">
      <t>ツウ</t>
    </rPh>
    <rPh sb="1" eb="3">
      <t>ジョウジ</t>
    </rPh>
    <phoneticPr fontId="1"/>
  </si>
  <si>
    <t>WS時MA</t>
    <rPh sb="2" eb="3">
      <t>ジ</t>
    </rPh>
    <phoneticPr fontId="1"/>
  </si>
  <si>
    <t>蹴撃</t>
    <rPh sb="0" eb="1">
      <t>ケ</t>
    </rPh>
    <rPh sb="1" eb="2">
      <t>ゲキ</t>
    </rPh>
    <phoneticPr fontId="1"/>
  </si>
  <si>
    <t>一撃間隔</t>
    <rPh sb="0" eb="2">
      <t>イチゲキ</t>
    </rPh>
    <rPh sb="2" eb="4">
      <t>カンカク</t>
    </rPh>
    <phoneticPr fontId="1"/>
  </si>
  <si>
    <t>　　※左手Hit数は除く</t>
    <rPh sb="3" eb="4">
      <t>ヒダリ</t>
    </rPh>
    <rPh sb="4" eb="5">
      <t>テ</t>
    </rPh>
    <rPh sb="8" eb="9">
      <t>スウ</t>
    </rPh>
    <rPh sb="10" eb="11">
      <t>ノゾ</t>
    </rPh>
    <phoneticPr fontId="1"/>
  </si>
</sst>
</file>

<file path=xl/styles.xml><?xml version="1.0" encoding="utf-8"?>
<styleSheet xmlns="http://schemas.openxmlformats.org/spreadsheetml/2006/main">
  <numFmts count="3">
    <numFmt numFmtId="176" formatCode="\T\P\ #"/>
    <numFmt numFmtId="177" formatCode="0.00_ "/>
    <numFmt numFmtId="178" formatCode="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theme="4" tint="0.79998168889431442"/>
      </right>
      <top style="thin">
        <color theme="4" tint="0.79998168889431442"/>
      </top>
      <bottom style="thin">
        <color auto="1"/>
      </bottom>
      <diagonal/>
    </border>
    <border>
      <left style="thin">
        <color theme="4" tint="0.79998168889431442"/>
      </left>
      <right style="thin">
        <color auto="1"/>
      </right>
      <top style="thin">
        <color theme="4" tint="0.79998168889431442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7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3" xfId="0" applyFill="1" applyBorder="1" applyAlignment="1" applyProtection="1">
      <alignment horizontal="right" vertical="center"/>
    </xf>
    <xf numFmtId="176" fontId="0" fillId="2" borderId="4" xfId="0" applyNumberFormat="1" applyFill="1" applyBorder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right" vertical="center"/>
    </xf>
    <xf numFmtId="176" fontId="0" fillId="2" borderId="6" xfId="0" applyNumberFormat="1" applyFill="1" applyBorder="1" applyAlignment="1" applyProtection="1">
      <alignment horizontal="left" vertical="center" indent="1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3" fillId="2" borderId="3" xfId="0" applyFont="1" applyFill="1" applyBorder="1" applyProtection="1">
      <alignment vertical="center"/>
    </xf>
    <xf numFmtId="0" fontId="0" fillId="2" borderId="14" xfId="0" applyFill="1" applyBorder="1" applyAlignment="1" applyProtection="1">
      <alignment horizontal="right" vertical="center"/>
    </xf>
    <xf numFmtId="176" fontId="0" fillId="2" borderId="15" xfId="0" applyNumberFormat="1" applyFill="1" applyBorder="1" applyAlignment="1" applyProtection="1">
      <alignment horizontal="left" vertical="center" indent="1"/>
    </xf>
    <xf numFmtId="178" fontId="0" fillId="3" borderId="8" xfId="0" applyNumberFormat="1" applyFill="1" applyBorder="1" applyProtection="1">
      <alignment vertical="center"/>
      <protection locked="0"/>
    </xf>
    <xf numFmtId="178" fontId="0" fillId="3" borderId="10" xfId="0" applyNumberFormat="1" applyFill="1" applyBorder="1" applyProtection="1">
      <alignment vertical="center"/>
      <protection locked="0"/>
    </xf>
    <xf numFmtId="178" fontId="0" fillId="3" borderId="2" xfId="0" applyNumberFormat="1" applyFill="1" applyBorder="1" applyProtection="1">
      <alignment vertical="center"/>
      <protection locked="0"/>
    </xf>
    <xf numFmtId="178" fontId="0" fillId="3" borderId="4" xfId="0" applyNumberFormat="1" applyFill="1" applyBorder="1" applyProtection="1">
      <alignment vertical="center"/>
      <protection locked="0"/>
    </xf>
    <xf numFmtId="177" fontId="0" fillId="3" borderId="4" xfId="0" applyNumberFormat="1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2" borderId="16" xfId="0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right" vertical="center"/>
    </xf>
    <xf numFmtId="0" fontId="0" fillId="2" borderId="18" xfId="0" applyFill="1" applyBorder="1" applyAlignment="1" applyProtection="1">
      <alignment horizontal="right" vertical="center"/>
    </xf>
    <xf numFmtId="0" fontId="0" fillId="2" borderId="4" xfId="0" applyNumberFormat="1" applyFill="1" applyBorder="1" applyProtection="1">
      <alignment vertical="center"/>
    </xf>
    <xf numFmtId="0" fontId="0" fillId="2" borderId="2" xfId="0" applyNumberFormat="1" applyFill="1" applyBorder="1" applyProtection="1">
      <alignment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0070C0"/>
      </font>
    </dxf>
    <dxf>
      <font>
        <b/>
        <i val="0"/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workbookViewId="0">
      <selection activeCell="C2" sqref="C2"/>
    </sheetView>
  </sheetViews>
  <sheetFormatPr defaultRowHeight="13.5"/>
  <cols>
    <col min="1" max="1" width="1.875" style="10" customWidth="1"/>
    <col min="2" max="2" width="15.625" style="10" bestFit="1" customWidth="1"/>
    <col min="3" max="3" width="5.125" style="10" bestFit="1" customWidth="1"/>
    <col min="4" max="4" width="2.625" style="10" customWidth="1"/>
    <col min="5" max="5" width="6.75" style="11" bestFit="1" customWidth="1"/>
    <col min="6" max="6" width="11.875" style="12" bestFit="1" customWidth="1"/>
    <col min="7" max="7" width="5.875" style="10" customWidth="1"/>
    <col min="8" max="8" width="15.625" style="10" bestFit="1" customWidth="1"/>
    <col min="9" max="9" width="5.5" style="10" bestFit="1" customWidth="1"/>
    <col min="10" max="10" width="2.75" style="10" customWidth="1"/>
    <col min="11" max="11" width="8.25" style="10" bestFit="1" customWidth="1"/>
    <col min="12" max="12" width="2.75" style="10" customWidth="1"/>
    <col min="13" max="13" width="11.375" style="10" customWidth="1"/>
    <col min="14" max="14" width="9" style="10" customWidth="1"/>
    <col min="15" max="15" width="15.625" style="10" bestFit="1" customWidth="1"/>
    <col min="16" max="16" width="5.5" style="10" customWidth="1"/>
    <col min="17" max="17" width="2.75" style="10" customWidth="1"/>
    <col min="18" max="18" width="8.25" style="10" bestFit="1" customWidth="1"/>
    <col min="19" max="19" width="2.75" style="10" customWidth="1"/>
    <col min="20" max="20" width="11.375" style="10" customWidth="1"/>
    <col min="21" max="16384" width="9" style="10"/>
  </cols>
  <sheetData>
    <row r="1" spans="2:20" ht="14.25" thickBot="1">
      <c r="B1" s="36" t="s">
        <v>62</v>
      </c>
      <c r="C1" s="37"/>
      <c r="D1" s="37"/>
      <c r="E1" s="37"/>
      <c r="F1" s="37"/>
      <c r="H1" s="36" t="s">
        <v>63</v>
      </c>
      <c r="I1" s="36"/>
      <c r="J1" s="36"/>
      <c r="K1" s="36"/>
      <c r="L1" s="36"/>
      <c r="M1" s="36"/>
      <c r="O1" s="36" t="s">
        <v>68</v>
      </c>
      <c r="P1" s="36"/>
      <c r="Q1" s="36"/>
      <c r="R1" s="36"/>
      <c r="S1" s="36"/>
      <c r="T1" s="36"/>
    </row>
    <row r="2" spans="2:20" ht="14.25" thickTop="1">
      <c r="B2" s="1" t="s">
        <v>0</v>
      </c>
      <c r="C2" s="24">
        <v>480</v>
      </c>
      <c r="E2" s="22" t="s">
        <v>9</v>
      </c>
      <c r="F2" s="23">
        <f>C12</f>
        <v>134</v>
      </c>
      <c r="H2" s="16" t="s">
        <v>41</v>
      </c>
      <c r="I2" s="26">
        <v>224</v>
      </c>
      <c r="K2" s="22" t="s">
        <v>9</v>
      </c>
      <c r="L2" s="31"/>
      <c r="M2" s="23">
        <f>I17</f>
        <v>186</v>
      </c>
      <c r="O2" s="16" t="s">
        <v>0</v>
      </c>
      <c r="P2" s="26">
        <v>96</v>
      </c>
      <c r="R2" s="22" t="s">
        <v>9</v>
      </c>
      <c r="S2" s="31"/>
      <c r="T2" s="23">
        <f>P16</f>
        <v>124</v>
      </c>
    </row>
    <row r="3" spans="2:20">
      <c r="B3" s="2" t="s">
        <v>1</v>
      </c>
      <c r="C3" s="25">
        <v>0</v>
      </c>
      <c r="E3" s="6" t="s">
        <v>10</v>
      </c>
      <c r="F3" s="7">
        <f t="shared" ref="F3:F32" si="0">F2+$C$9</f>
        <v>268</v>
      </c>
      <c r="H3" s="17" t="s">
        <v>42</v>
      </c>
      <c r="I3" s="27">
        <v>240</v>
      </c>
      <c r="K3" s="6" t="s">
        <v>52</v>
      </c>
      <c r="L3" s="33" t="str">
        <f>IF($I$20&gt;=1,"☆","")</f>
        <v/>
      </c>
      <c r="M3" s="7">
        <f t="shared" ref="M3:M22" si="1">M2+I$13+IF(L3="☆",I$21,0)</f>
        <v>268</v>
      </c>
      <c r="O3" s="17" t="s">
        <v>70</v>
      </c>
      <c r="P3" s="27">
        <v>280</v>
      </c>
      <c r="R3" s="6" t="s">
        <v>52</v>
      </c>
      <c r="S3" s="33" t="str">
        <f>IF($P$19&gt;=1,"☆","")</f>
        <v/>
      </c>
      <c r="T3" s="7">
        <f t="shared" ref="T3:T22" si="2">T2+P$12+IF(S3="☆",P$20,0)</f>
        <v>186</v>
      </c>
    </row>
    <row r="4" spans="2:20">
      <c r="B4" s="2" t="s">
        <v>2</v>
      </c>
      <c r="C4" s="25">
        <v>0</v>
      </c>
      <c r="E4" s="6" t="s">
        <v>11</v>
      </c>
      <c r="F4" s="7">
        <f t="shared" si="0"/>
        <v>402</v>
      </c>
      <c r="H4" s="17" t="s">
        <v>49</v>
      </c>
      <c r="I4" s="28">
        <v>0.64</v>
      </c>
      <c r="K4" s="6" t="s">
        <v>52</v>
      </c>
      <c r="L4" s="15"/>
      <c r="M4" s="7">
        <f t="shared" si="1"/>
        <v>350</v>
      </c>
      <c r="O4" s="17" t="s">
        <v>71</v>
      </c>
      <c r="P4" s="27">
        <v>280</v>
      </c>
      <c r="R4" s="6" t="s">
        <v>52</v>
      </c>
      <c r="S4" s="15"/>
      <c r="T4" s="7">
        <f t="shared" si="2"/>
        <v>248</v>
      </c>
    </row>
    <row r="5" spans="2:20">
      <c r="B5" s="2" t="s">
        <v>3</v>
      </c>
      <c r="C5" s="25">
        <v>0</v>
      </c>
      <c r="E5" s="6" t="s">
        <v>12</v>
      </c>
      <c r="F5" s="7">
        <f t="shared" si="0"/>
        <v>536</v>
      </c>
      <c r="H5" s="17" t="s">
        <v>50</v>
      </c>
      <c r="I5" s="28">
        <v>0.64</v>
      </c>
      <c r="K5" s="6" t="s">
        <v>53</v>
      </c>
      <c r="L5" s="15" t="str">
        <f>IF($I$20&gt;=2,"☆","")</f>
        <v/>
      </c>
      <c r="M5" s="7">
        <f t="shared" si="1"/>
        <v>432</v>
      </c>
      <c r="O5" s="17" t="s">
        <v>1</v>
      </c>
      <c r="P5" s="27">
        <v>0</v>
      </c>
      <c r="R5" s="6" t="s">
        <v>53</v>
      </c>
      <c r="S5" s="15" t="str">
        <f>IF($P$19&gt;=2,"☆","")</f>
        <v/>
      </c>
      <c r="T5" s="7">
        <f t="shared" si="2"/>
        <v>310</v>
      </c>
    </row>
    <row r="6" spans="2:20">
      <c r="B6" s="2" t="s">
        <v>4</v>
      </c>
      <c r="C6" s="25">
        <v>1</v>
      </c>
      <c r="E6" s="6" t="s">
        <v>13</v>
      </c>
      <c r="F6" s="7">
        <f t="shared" si="0"/>
        <v>670</v>
      </c>
      <c r="H6" s="17" t="s">
        <v>1</v>
      </c>
      <c r="I6" s="27">
        <v>50</v>
      </c>
      <c r="K6" s="6" t="s">
        <v>53</v>
      </c>
      <c r="L6" s="15"/>
      <c r="M6" s="7">
        <f t="shared" si="1"/>
        <v>514</v>
      </c>
      <c r="O6" s="17" t="s">
        <v>2</v>
      </c>
      <c r="P6" s="27">
        <v>0</v>
      </c>
      <c r="R6" s="6" t="s">
        <v>53</v>
      </c>
      <c r="S6" s="15"/>
      <c r="T6" s="7">
        <f t="shared" si="2"/>
        <v>372</v>
      </c>
    </row>
    <row r="7" spans="2:20">
      <c r="B7" s="2"/>
      <c r="C7" s="4"/>
      <c r="E7" s="6" t="s">
        <v>14</v>
      </c>
      <c r="F7" s="7">
        <f t="shared" si="0"/>
        <v>804</v>
      </c>
      <c r="G7" s="13"/>
      <c r="H7" s="17" t="s">
        <v>2</v>
      </c>
      <c r="I7" s="27">
        <v>44</v>
      </c>
      <c r="K7" s="6" t="s">
        <v>54</v>
      </c>
      <c r="L7" s="15" t="str">
        <f>IF($I$20&gt;=3,"☆","")</f>
        <v/>
      </c>
      <c r="M7" s="7">
        <f t="shared" si="1"/>
        <v>596</v>
      </c>
      <c r="O7" s="17" t="s">
        <v>4</v>
      </c>
      <c r="P7" s="27">
        <v>1</v>
      </c>
      <c r="R7" s="6" t="s">
        <v>54</v>
      </c>
      <c r="S7" s="15" t="str">
        <f>IF($P$19&gt;=3,"☆","")</f>
        <v/>
      </c>
      <c r="T7" s="7">
        <f t="shared" si="2"/>
        <v>434</v>
      </c>
    </row>
    <row r="8" spans="2:20">
      <c r="B8" s="2" t="s">
        <v>5</v>
      </c>
      <c r="C8" s="4">
        <f>TRUNC(
IF(C2&lt;180,33+((C2-20)*28/160),
IF(C2&lt;540,61+((C2-180)*88/360),
IF(C2&lt;600,149+((C2-540)*3/60),
IF(C2&lt;720,152+((C2-600)*9/120),
IF(C2&lt;999,161+((C2-720)*19/280),180)))))
)</f>
        <v>134</v>
      </c>
      <c r="E8" s="6" t="s">
        <v>15</v>
      </c>
      <c r="F8" s="7">
        <f t="shared" si="0"/>
        <v>938</v>
      </c>
      <c r="H8" s="17" t="s">
        <v>4</v>
      </c>
      <c r="I8" s="27">
        <v>3</v>
      </c>
      <c r="K8" s="6" t="s">
        <v>54</v>
      </c>
      <c r="L8" s="15"/>
      <c r="M8" s="7">
        <f t="shared" si="1"/>
        <v>678</v>
      </c>
      <c r="O8" s="21" t="s">
        <v>74</v>
      </c>
      <c r="P8" s="18"/>
      <c r="R8" s="6" t="s">
        <v>54</v>
      </c>
      <c r="S8" s="15"/>
      <c r="T8" s="7">
        <f t="shared" si="2"/>
        <v>496</v>
      </c>
    </row>
    <row r="9" spans="2:20">
      <c r="B9" s="2" t="s">
        <v>6</v>
      </c>
      <c r="C9" s="4">
        <f>TRUNC(C8*(1+C3/100))</f>
        <v>134</v>
      </c>
      <c r="E9" s="6" t="s">
        <v>16</v>
      </c>
      <c r="F9" s="7">
        <f t="shared" si="0"/>
        <v>1072</v>
      </c>
      <c r="H9" s="21" t="s">
        <v>51</v>
      </c>
      <c r="I9" s="18"/>
      <c r="K9" s="6" t="s">
        <v>55</v>
      </c>
      <c r="L9" s="15" t="str">
        <f>IF($I$20&gt;=4,"☆","")</f>
        <v/>
      </c>
      <c r="M9" s="7">
        <f t="shared" si="1"/>
        <v>760</v>
      </c>
      <c r="O9" s="17" t="s">
        <v>73</v>
      </c>
      <c r="P9" s="34">
        <f>INT((P2+P3)/2)</f>
        <v>188</v>
      </c>
      <c r="R9" s="6" t="s">
        <v>55</v>
      </c>
      <c r="S9" s="15" t="str">
        <f>IF($P$19&gt;=4,"☆","")</f>
        <v/>
      </c>
      <c r="T9" s="7">
        <f t="shared" si="2"/>
        <v>558</v>
      </c>
    </row>
    <row r="10" spans="2:20">
      <c r="B10" s="2" t="s">
        <v>7</v>
      </c>
      <c r="C10" s="4">
        <f>TRUNC(C8*(1+C4/100))</f>
        <v>134</v>
      </c>
      <c r="E10" s="6" t="s">
        <v>17</v>
      </c>
      <c r="F10" s="7">
        <f t="shared" si="0"/>
        <v>1206</v>
      </c>
      <c r="H10" s="17" t="s">
        <v>47</v>
      </c>
      <c r="I10" s="18">
        <f>INT(INT((I$2+I$3)*I4)/2)</f>
        <v>148</v>
      </c>
      <c r="K10" s="6" t="s">
        <v>55</v>
      </c>
      <c r="L10" s="15"/>
      <c r="M10" s="7">
        <f t="shared" si="1"/>
        <v>842</v>
      </c>
      <c r="O10" s="17" t="s">
        <v>48</v>
      </c>
      <c r="P10" s="34">
        <f>INT((P2+P4)/2)</f>
        <v>188</v>
      </c>
      <c r="R10" s="6" t="s">
        <v>55</v>
      </c>
      <c r="S10" s="15"/>
      <c r="T10" s="7">
        <f t="shared" si="2"/>
        <v>620</v>
      </c>
    </row>
    <row r="11" spans="2:20">
      <c r="B11" s="2" t="s">
        <v>8</v>
      </c>
      <c r="C11" s="4">
        <f>TRUNC(10*(1+C4/100))</f>
        <v>10</v>
      </c>
      <c r="E11" s="6" t="s">
        <v>18</v>
      </c>
      <c r="F11" s="7">
        <f t="shared" si="0"/>
        <v>1340</v>
      </c>
      <c r="H11" s="17" t="s">
        <v>48</v>
      </c>
      <c r="I11" s="18">
        <f>INT(INT((I$2+I$3)*I5)/2)</f>
        <v>148</v>
      </c>
      <c r="K11" s="6" t="s">
        <v>56</v>
      </c>
      <c r="L11" s="15" t="str">
        <f>IF($I$20&gt;=5,"☆","")</f>
        <v/>
      </c>
      <c r="M11" s="7">
        <f t="shared" si="1"/>
        <v>924</v>
      </c>
      <c r="O11" s="17" t="s">
        <v>5</v>
      </c>
      <c r="P11" s="18">
        <f>TRUNC(
IF(P9&lt;180,33+((P9-20)*28/160),
IF(P9&lt;540,61+((P9-180)*88/360),
IF(P9&lt;600,149+((P9-540)*3/60),
IF(P9&lt;720,152+((P9-600)*9/120),
IF(P9&lt;999,161+((P9-720)*19/280),180)))))
)</f>
        <v>62</v>
      </c>
      <c r="R11" s="6" t="s">
        <v>56</v>
      </c>
      <c r="S11" s="15" t="str">
        <f>IF($P$19&gt;=5,"☆","")</f>
        <v/>
      </c>
      <c r="T11" s="7">
        <f t="shared" si="2"/>
        <v>682</v>
      </c>
    </row>
    <row r="12" spans="2:20">
      <c r="B12" s="3" t="s">
        <v>20</v>
      </c>
      <c r="C12" s="5">
        <f>IF(C5&gt;C10+(C11*(C6-1)),C5,C10+(C11*(C6-1)))</f>
        <v>134</v>
      </c>
      <c r="E12" s="6" t="s">
        <v>19</v>
      </c>
      <c r="F12" s="7">
        <f t="shared" si="0"/>
        <v>1474</v>
      </c>
      <c r="H12" s="17" t="s">
        <v>5</v>
      </c>
      <c r="I12" s="18">
        <f>TRUNC(
IF(I10&lt;180,33+((I10-20)*28/160),
IF(I10&lt;540,61+((I10-180)*88/360),
IF(I10&lt;600,149+((I10-540)*3/60),
IF(I10&lt;720,152+((I10-600)*9/120),
IF(I10&lt;999,161+((I10-720)*19/280),180)))))
)</f>
        <v>55</v>
      </c>
      <c r="K12" s="6" t="s">
        <v>56</v>
      </c>
      <c r="L12" s="15"/>
      <c r="M12" s="7">
        <f t="shared" si="1"/>
        <v>1006</v>
      </c>
      <c r="O12" s="17" t="s">
        <v>43</v>
      </c>
      <c r="P12" s="18">
        <f>TRUNC(P11*(1+P5/100))</f>
        <v>62</v>
      </c>
      <c r="R12" s="6" t="s">
        <v>56</v>
      </c>
      <c r="S12" s="15"/>
      <c r="T12" s="7">
        <f t="shared" si="2"/>
        <v>744</v>
      </c>
    </row>
    <row r="13" spans="2:20">
      <c r="E13" s="6" t="s">
        <v>21</v>
      </c>
      <c r="F13" s="7">
        <f t="shared" si="0"/>
        <v>1608</v>
      </c>
      <c r="H13" s="17" t="s">
        <v>43</v>
      </c>
      <c r="I13" s="18">
        <f>TRUNC(I12*(1+I6/100))</f>
        <v>82</v>
      </c>
      <c r="K13" s="6" t="s">
        <v>57</v>
      </c>
      <c r="L13" s="15" t="str">
        <f>IF($I$20&gt;=6,"☆","")</f>
        <v/>
      </c>
      <c r="M13" s="7">
        <f t="shared" si="1"/>
        <v>1088</v>
      </c>
      <c r="O13" s="17" t="s">
        <v>44</v>
      </c>
      <c r="P13" s="18">
        <f>TRUNC(
IF(P10&lt;180,33+((P10-20)*28/160),
IF(P10&lt;540,61+((P10-180)*88/360),
IF(P10&lt;600,149+((P10-540)*3/60),
IF(P10&lt;720,152+((P10-600)*9/120),
IF(P10&lt;999,161+((P10-720)*19/280),180)))))
)</f>
        <v>62</v>
      </c>
      <c r="R13" s="6" t="s">
        <v>57</v>
      </c>
      <c r="S13" s="15" t="str">
        <f>IF($P$19&gt;=6,"☆","")</f>
        <v/>
      </c>
      <c r="T13" s="7">
        <f t="shared" si="2"/>
        <v>806</v>
      </c>
    </row>
    <row r="14" spans="2:20">
      <c r="E14" s="6" t="s">
        <v>22</v>
      </c>
      <c r="F14" s="7">
        <f t="shared" si="0"/>
        <v>1742</v>
      </c>
      <c r="H14" s="17" t="s">
        <v>44</v>
      </c>
      <c r="I14" s="18">
        <f>TRUNC(
IF(I11&lt;180,33+((I11-20)*28/160),
IF(I11&lt;540,61+((I11-180)*88/360),
IF(I11&lt;600,149+((I11-540)*3/60),
IF(I11&lt;720,152+((I11-600)*9/120),
IF(I11&lt;999,161+((I11-720)*19/280),180)))))
)</f>
        <v>55</v>
      </c>
      <c r="K14" s="6" t="s">
        <v>57</v>
      </c>
      <c r="L14" s="15"/>
      <c r="M14" s="7">
        <f t="shared" si="1"/>
        <v>1170</v>
      </c>
      <c r="O14" s="17" t="s">
        <v>45</v>
      </c>
      <c r="P14" s="18">
        <f>TRUNC(P13*(1+P6/100))</f>
        <v>62</v>
      </c>
      <c r="R14" s="6" t="s">
        <v>57</v>
      </c>
      <c r="S14" s="15"/>
      <c r="T14" s="7">
        <f t="shared" si="2"/>
        <v>868</v>
      </c>
    </row>
    <row r="15" spans="2:20">
      <c r="E15" s="6" t="s">
        <v>23</v>
      </c>
      <c r="F15" s="7">
        <f t="shared" si="0"/>
        <v>1876</v>
      </c>
      <c r="H15" s="17" t="s">
        <v>45</v>
      </c>
      <c r="I15" s="18">
        <f>TRUNC(I14*(1+I7/100))</f>
        <v>79</v>
      </c>
      <c r="K15" s="6" t="s">
        <v>58</v>
      </c>
      <c r="L15" s="15" t="str">
        <f>IF($I$20&gt;=7,"☆","")</f>
        <v/>
      </c>
      <c r="M15" s="7">
        <f t="shared" si="1"/>
        <v>1252</v>
      </c>
      <c r="O15" s="17" t="s">
        <v>46</v>
      </c>
      <c r="P15" s="18">
        <f>TRUNC(10*(1+P6/100))</f>
        <v>10</v>
      </c>
      <c r="R15" s="6" t="s">
        <v>58</v>
      </c>
      <c r="S15" s="15" t="str">
        <f>IF($P$19&gt;=7,"☆","")</f>
        <v/>
      </c>
      <c r="T15" s="7">
        <f t="shared" si="2"/>
        <v>930</v>
      </c>
    </row>
    <row r="16" spans="2:20">
      <c r="E16" s="6" t="s">
        <v>24</v>
      </c>
      <c r="F16" s="7">
        <f t="shared" si="0"/>
        <v>2010</v>
      </c>
      <c r="H16" s="17" t="s">
        <v>46</v>
      </c>
      <c r="I16" s="18">
        <f>TRUNC(10*(1+I7/100))</f>
        <v>14</v>
      </c>
      <c r="K16" s="6" t="s">
        <v>58</v>
      </c>
      <c r="L16" s="15"/>
      <c r="M16" s="7">
        <f t="shared" si="1"/>
        <v>1334</v>
      </c>
      <c r="O16" s="19" t="s">
        <v>20</v>
      </c>
      <c r="P16" s="20">
        <f>P14+P15*IF((P7-1)&gt;6,6,(P7-1))+P14</f>
        <v>124</v>
      </c>
      <c r="R16" s="6" t="s">
        <v>58</v>
      </c>
      <c r="S16" s="15"/>
      <c r="T16" s="7">
        <f t="shared" si="2"/>
        <v>992</v>
      </c>
    </row>
    <row r="17" spans="5:20">
      <c r="E17" s="6" t="s">
        <v>25</v>
      </c>
      <c r="F17" s="7">
        <f t="shared" si="0"/>
        <v>2144</v>
      </c>
      <c r="H17" s="19" t="s">
        <v>20</v>
      </c>
      <c r="I17" s="20">
        <f>I15+I16*IF((I8-1)&gt;6,6,(I8-1))+I15</f>
        <v>186</v>
      </c>
      <c r="K17" s="6" t="s">
        <v>59</v>
      </c>
      <c r="L17" s="15" t="str">
        <f>IF($I$20&gt;=8,"☆","")</f>
        <v/>
      </c>
      <c r="M17" s="7">
        <f t="shared" si="1"/>
        <v>1416</v>
      </c>
      <c r="O17" s="38" t="s">
        <v>72</v>
      </c>
      <c r="P17" s="38"/>
      <c r="R17" s="6" t="s">
        <v>59</v>
      </c>
      <c r="S17" s="15" t="str">
        <f>IF($P$19&gt;=8,"☆","")</f>
        <v/>
      </c>
      <c r="T17" s="7">
        <f t="shared" si="2"/>
        <v>1054</v>
      </c>
    </row>
    <row r="18" spans="5:20">
      <c r="E18" s="6" t="s">
        <v>26</v>
      </c>
      <c r="F18" s="7">
        <f t="shared" si="0"/>
        <v>2278</v>
      </c>
      <c r="H18" s="38" t="s">
        <v>67</v>
      </c>
      <c r="I18" s="38"/>
      <c r="K18" s="6" t="s">
        <v>59</v>
      </c>
      <c r="L18" s="15"/>
      <c r="M18" s="7">
        <f t="shared" si="1"/>
        <v>1498</v>
      </c>
      <c r="O18" s="16" t="s">
        <v>73</v>
      </c>
      <c r="P18" s="35">
        <f>P9</f>
        <v>188</v>
      </c>
      <c r="R18" s="6" t="s">
        <v>59</v>
      </c>
      <c r="S18" s="15"/>
      <c r="T18" s="7">
        <f t="shared" si="2"/>
        <v>1116</v>
      </c>
    </row>
    <row r="19" spans="5:20">
      <c r="E19" s="6" t="s">
        <v>27</v>
      </c>
      <c r="F19" s="7">
        <f t="shared" si="0"/>
        <v>2412</v>
      </c>
      <c r="H19" s="16" t="s">
        <v>64</v>
      </c>
      <c r="I19" s="29">
        <v>192</v>
      </c>
      <c r="K19" s="6" t="s">
        <v>60</v>
      </c>
      <c r="L19" s="15" t="str">
        <f>IF($I$20&gt;=9,"☆","")</f>
        <v/>
      </c>
      <c r="M19" s="7">
        <f t="shared" si="1"/>
        <v>1580</v>
      </c>
      <c r="O19" s="17" t="s">
        <v>65</v>
      </c>
      <c r="P19" s="30">
        <v>0</v>
      </c>
      <c r="R19" s="6" t="s">
        <v>60</v>
      </c>
      <c r="S19" s="15" t="str">
        <f>IF($P$19&gt;=9,"☆","")</f>
        <v/>
      </c>
      <c r="T19" s="7">
        <f t="shared" si="2"/>
        <v>1178</v>
      </c>
    </row>
    <row r="20" spans="5:20">
      <c r="E20" s="6" t="s">
        <v>28</v>
      </c>
      <c r="F20" s="7">
        <f t="shared" si="0"/>
        <v>2546</v>
      </c>
      <c r="H20" s="17" t="s">
        <v>65</v>
      </c>
      <c r="I20" s="30">
        <v>0</v>
      </c>
      <c r="K20" s="6" t="s">
        <v>60</v>
      </c>
      <c r="L20" s="15"/>
      <c r="M20" s="7">
        <f t="shared" si="1"/>
        <v>1662</v>
      </c>
      <c r="O20" s="19" t="s">
        <v>69</v>
      </c>
      <c r="P20" s="20">
        <f>TRUNC(TRUNC(
IF(P18&lt;180,33+((P18-20)*28/160),
IF(P18&lt;540,61+((P18-180)*88/360),
IF(P18&lt;600,149+((P18-540)*3/60),
IF(P18&lt;720,152+((P18-600)*9/120),
IF(P18&lt;999,161+((P18-720)*19/280),180)))))
)*(1+P5/100))</f>
        <v>62</v>
      </c>
      <c r="R20" s="6" t="s">
        <v>60</v>
      </c>
      <c r="S20" s="15"/>
      <c r="T20" s="7">
        <f t="shared" si="2"/>
        <v>1240</v>
      </c>
    </row>
    <row r="21" spans="5:20">
      <c r="E21" s="6" t="s">
        <v>29</v>
      </c>
      <c r="F21" s="7">
        <f t="shared" si="0"/>
        <v>2680</v>
      </c>
      <c r="H21" s="19" t="s">
        <v>66</v>
      </c>
      <c r="I21" s="20">
        <f>TRUNC(TRUNC(
IF(I19&lt;180,33+((I19-20)*28/160),
IF(I19&lt;540,61+((I19-180)*88/360),
IF(I19&lt;600,149+((I19-540)*3/60),
IF(I19&lt;720,152+((I19-600)*9/120),
IF(I19&lt;999,161+((I19-720)*19/280),180)))))
)*(1+I6/100))</f>
        <v>94</v>
      </c>
      <c r="K21" s="6" t="s">
        <v>61</v>
      </c>
      <c r="L21" s="15" t="str">
        <f>IF($I$20&gt;=10,"☆","")</f>
        <v/>
      </c>
      <c r="M21" s="7">
        <f t="shared" si="1"/>
        <v>1744</v>
      </c>
      <c r="R21" s="6" t="s">
        <v>61</v>
      </c>
      <c r="S21" s="15" t="str">
        <f>IF($P$19&gt;=10,"☆","")</f>
        <v/>
      </c>
      <c r="T21" s="7">
        <f t="shared" si="2"/>
        <v>1302</v>
      </c>
    </row>
    <row r="22" spans="5:20">
      <c r="E22" s="6" t="s">
        <v>30</v>
      </c>
      <c r="F22" s="7">
        <f t="shared" si="0"/>
        <v>2814</v>
      </c>
      <c r="K22" s="8" t="s">
        <v>61</v>
      </c>
      <c r="L22" s="32"/>
      <c r="M22" s="9">
        <f t="shared" si="1"/>
        <v>1826</v>
      </c>
      <c r="O22" s="14"/>
      <c r="P22" s="14"/>
      <c r="R22" s="8" t="s">
        <v>61</v>
      </c>
      <c r="S22" s="32"/>
      <c r="T22" s="9">
        <f t="shared" si="2"/>
        <v>1364</v>
      </c>
    </row>
    <row r="23" spans="5:20">
      <c r="E23" s="6" t="s">
        <v>31</v>
      </c>
      <c r="F23" s="7">
        <f t="shared" si="0"/>
        <v>2948</v>
      </c>
      <c r="K23" s="15"/>
      <c r="L23" s="15"/>
      <c r="M23" s="14"/>
      <c r="O23" s="14"/>
      <c r="P23" s="14"/>
      <c r="R23" s="15"/>
      <c r="S23" s="15"/>
      <c r="T23" s="14"/>
    </row>
    <row r="24" spans="5:20">
      <c r="E24" s="6" t="s">
        <v>32</v>
      </c>
      <c r="F24" s="7">
        <f t="shared" si="0"/>
        <v>3082</v>
      </c>
      <c r="K24" s="15"/>
      <c r="L24" s="15"/>
      <c r="M24" s="14"/>
      <c r="R24" s="15"/>
      <c r="S24" s="15"/>
      <c r="T24" s="14"/>
    </row>
    <row r="25" spans="5:20">
      <c r="E25" s="6" t="s">
        <v>33</v>
      </c>
      <c r="F25" s="7">
        <f t="shared" si="0"/>
        <v>3216</v>
      </c>
      <c r="K25" s="15"/>
      <c r="L25" s="15"/>
      <c r="M25" s="14"/>
      <c r="R25" s="15"/>
      <c r="S25" s="15"/>
      <c r="T25" s="14"/>
    </row>
    <row r="26" spans="5:20">
      <c r="E26" s="6" t="s">
        <v>34</v>
      </c>
      <c r="F26" s="7">
        <f t="shared" si="0"/>
        <v>3350</v>
      </c>
      <c r="K26" s="15"/>
      <c r="L26" s="15"/>
      <c r="M26" s="14"/>
      <c r="R26" s="15"/>
      <c r="S26" s="15"/>
      <c r="T26" s="14"/>
    </row>
    <row r="27" spans="5:20">
      <c r="E27" s="6" t="s">
        <v>35</v>
      </c>
      <c r="F27" s="7">
        <f t="shared" si="0"/>
        <v>3484</v>
      </c>
      <c r="K27" s="15"/>
      <c r="L27" s="15"/>
      <c r="M27" s="14"/>
      <c r="R27" s="15"/>
      <c r="S27" s="15"/>
      <c r="T27" s="14"/>
    </row>
    <row r="28" spans="5:20">
      <c r="E28" s="6" t="s">
        <v>36</v>
      </c>
      <c r="F28" s="7">
        <f t="shared" si="0"/>
        <v>3618</v>
      </c>
      <c r="K28" s="15"/>
      <c r="L28" s="15"/>
      <c r="M28" s="14"/>
      <c r="R28" s="15"/>
      <c r="S28" s="15"/>
      <c r="T28" s="14"/>
    </row>
    <row r="29" spans="5:20">
      <c r="E29" s="6" t="s">
        <v>37</v>
      </c>
      <c r="F29" s="7">
        <f t="shared" si="0"/>
        <v>3752</v>
      </c>
      <c r="K29" s="15"/>
      <c r="L29" s="15"/>
      <c r="M29" s="14"/>
      <c r="R29" s="15"/>
      <c r="S29" s="15"/>
      <c r="T29" s="14"/>
    </row>
    <row r="30" spans="5:20">
      <c r="E30" s="6" t="s">
        <v>38</v>
      </c>
      <c r="F30" s="7">
        <f t="shared" si="0"/>
        <v>3886</v>
      </c>
      <c r="K30" s="15"/>
      <c r="L30" s="15"/>
      <c r="M30" s="14"/>
      <c r="R30" s="15"/>
      <c r="S30" s="15"/>
      <c r="T30" s="14"/>
    </row>
    <row r="31" spans="5:20">
      <c r="E31" s="6" t="s">
        <v>39</v>
      </c>
      <c r="F31" s="7">
        <f t="shared" si="0"/>
        <v>4020</v>
      </c>
      <c r="K31" s="15"/>
      <c r="L31" s="15"/>
      <c r="M31" s="14"/>
      <c r="R31" s="15"/>
      <c r="S31" s="15"/>
      <c r="T31" s="14"/>
    </row>
    <row r="32" spans="5:20">
      <c r="E32" s="8" t="s">
        <v>40</v>
      </c>
      <c r="F32" s="9">
        <f t="shared" si="0"/>
        <v>4154</v>
      </c>
      <c r="K32" s="15"/>
      <c r="L32" s="15"/>
      <c r="M32" s="14"/>
      <c r="R32" s="15"/>
      <c r="S32" s="15"/>
      <c r="T32" s="14"/>
    </row>
    <row r="33" spans="11:20">
      <c r="K33" s="14"/>
      <c r="L33" s="14"/>
      <c r="M33" s="14"/>
      <c r="R33" s="14"/>
      <c r="S33" s="14"/>
      <c r="T33" s="14"/>
    </row>
  </sheetData>
  <sheetProtection password="DD73" sheet="1" objects="1" scenarios="1" selectLockedCells="1"/>
  <mergeCells count="5">
    <mergeCell ref="B1:F1"/>
    <mergeCell ref="H1:M1"/>
    <mergeCell ref="H18:I18"/>
    <mergeCell ref="O1:T1"/>
    <mergeCell ref="O17:P17"/>
  </mergeCells>
  <phoneticPr fontId="1"/>
  <conditionalFormatting sqref="F2:F32 M2:M22 T2:T22">
    <cfRule type="cellIs" dxfId="1" priority="5" operator="greaterThan">
      <formula>999</formula>
    </cfRule>
  </conditionalFormatting>
  <conditionalFormatting sqref="M2:M22 T2:T22">
    <cfRule type="expression" dxfId="0" priority="4">
      <formula>セルの値&gt;999</formula>
    </cfRule>
  </conditionalFormatting>
  <dataValidations count="11">
    <dataValidation type="whole" allowBlank="1" showInputMessage="1" showErrorMessage="1" sqref="P5:P6">
      <formula1>-50</formula1>
      <formula2>200</formula2>
    </dataValidation>
    <dataValidation type="whole" allowBlank="1" showInputMessage="1" showErrorMessage="1" sqref="P18 I19 I2:I3">
      <formula1>1</formula1>
      <formula2>999</formula2>
    </dataValidation>
    <dataValidation type="whole" allowBlank="1" showInputMessage="1" showErrorMessage="1" sqref="P7">
      <formula1>1</formula1>
      <formula2>8</formula2>
    </dataValidation>
    <dataValidation type="decimal" allowBlank="1" showInputMessage="1" showErrorMessage="1" sqref="P3:P4">
      <formula1>240</formula1>
      <formula2>480</formula2>
    </dataValidation>
    <dataValidation type="whole" allowBlank="1" showInputMessage="1" showErrorMessage="1" sqref="C2">
      <formula1>1</formula1>
      <formula2>1999</formula2>
    </dataValidation>
    <dataValidation type="whole" allowBlank="1" showInputMessage="1" showErrorMessage="1" sqref="C5">
      <formula1>0</formula1>
      <formula2>500</formula2>
    </dataValidation>
    <dataValidation type="whole" allowBlank="1" showInputMessage="1" showErrorMessage="1" sqref="C6 I8">
      <formula1>1</formula1>
      <formula2>8</formula2>
    </dataValidation>
    <dataValidation type="decimal" allowBlank="1" showInputMessage="1" showErrorMessage="1" sqref="I4:I5">
      <formula1>0.2</formula1>
      <formula2>1</formula2>
    </dataValidation>
    <dataValidation type="whole" allowBlank="1" showInputMessage="1" showErrorMessage="1" sqref="P2">
      <formula1>0</formula1>
      <formula2>999</formula2>
    </dataValidation>
    <dataValidation type="whole" allowBlank="1" showInputMessage="1" showErrorMessage="1" sqref="C4 I6:I7">
      <formula1>-50</formula1>
      <formula2>200</formula2>
    </dataValidation>
    <dataValidation type="whole" allowBlank="1" showInputMessage="1" showErrorMessage="1" sqref="C3">
      <formula1>-50</formula1>
      <formula2>200</formula2>
    </dataValidation>
  </dataValidations>
  <pageMargins left="0.7" right="0.7" top="0.75" bottom="0.75" header="0.3" footer="0.3"/>
  <pageSetup paperSize="9" orientation="portrait" r:id="rId1"/>
  <ignoredErrors>
    <ignoredError sqref="I10:I16 P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TP計算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vmax</dc:creator>
  <cp:lastModifiedBy>owner</cp:lastModifiedBy>
  <dcterms:created xsi:type="dcterms:W3CDTF">2014-08-15T13:44:20Z</dcterms:created>
  <dcterms:modified xsi:type="dcterms:W3CDTF">2020-10-24T14:41:41Z</dcterms:modified>
</cp:coreProperties>
</file>